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\Downloads\"/>
    </mc:Choice>
  </mc:AlternateContent>
  <xr:revisionPtr revIDLastSave="0" documentId="13_ncr:1_{36B7746A-FAAB-45C7-8C0F-9E73CA5055C8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introduction" sheetId="1" r:id="rId1"/>
    <sheet name="determine tarnish rate and AC" sheetId="2" r:id="rId2"/>
    <sheet name="input showcase data" sheetId="3" r:id="rId3"/>
    <sheet name="calculated environment" sheetId="6" r:id="rId4"/>
    <sheet name="underlying data" sheetId="5" r:id="rId5"/>
    <sheet name="outputs" sheetId="4" r:id="rId6"/>
    <sheet name="other parameter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7" i="4" s="1"/>
  <c r="D25" i="2"/>
  <c r="I16" i="6"/>
  <c r="I15" i="6"/>
  <c r="I14" i="6"/>
  <c r="I13" i="6"/>
  <c r="I12" i="6"/>
  <c r="I11" i="6"/>
  <c r="I10" i="6"/>
  <c r="I9" i="6"/>
  <c r="I8" i="6"/>
  <c r="I7" i="6"/>
  <c r="I6" i="6"/>
  <c r="I5" i="6"/>
  <c r="I18" i="6" s="1"/>
  <c r="C25" i="6" s="1"/>
  <c r="I19" i="2"/>
  <c r="I18" i="2"/>
  <c r="I17" i="2"/>
  <c r="I16" i="2"/>
  <c r="I15" i="2"/>
  <c r="I14" i="2"/>
  <c r="I13" i="2"/>
  <c r="I12" i="2"/>
  <c r="I11" i="2"/>
  <c r="I10" i="2"/>
  <c r="I9" i="2"/>
  <c r="I8" i="2"/>
  <c r="I21" i="2" s="1"/>
  <c r="C7" i="4" l="1"/>
  <c r="B3" i="4" l="1"/>
  <c r="G3" i="4" l="1"/>
  <c r="D4" i="7" s="1"/>
  <c r="D2" i="7" s="1"/>
  <c r="E3" i="4"/>
  <c r="C4" i="7" s="1"/>
  <c r="C2" i="7" s="1"/>
  <c r="C16" i="7" l="1"/>
  <c r="C8" i="7"/>
  <c r="C15" i="7"/>
  <c r="C7" i="7"/>
  <c r="C14" i="7"/>
  <c r="C6" i="7"/>
  <c r="C13" i="7"/>
  <c r="C12" i="7"/>
  <c r="C11" i="7"/>
  <c r="C10" i="7"/>
  <c r="C9" i="7"/>
  <c r="D10" i="7"/>
  <c r="D9" i="7"/>
  <c r="D16" i="7"/>
  <c r="D15" i="7"/>
  <c r="D14" i="7"/>
  <c r="D13" i="7"/>
  <c r="D8" i="7"/>
  <c r="D7" i="7"/>
  <c r="D6" i="7"/>
  <c r="D12" i="7"/>
  <c r="D11" i="7"/>
  <c r="G7" i="4"/>
  <c r="D22" i="7" s="1"/>
  <c r="D21" i="7" s="1"/>
  <c r="E7" i="4"/>
  <c r="C22" i="7" s="1"/>
  <c r="C21" i="7" s="1"/>
  <c r="C28" i="7" l="1"/>
  <c r="C26" i="7"/>
  <c r="C27" i="7"/>
  <c r="C33" i="7"/>
  <c r="C25" i="7"/>
  <c r="C32" i="7"/>
  <c r="C24" i="7"/>
  <c r="C31" i="7"/>
  <c r="C23" i="7"/>
  <c r="C30" i="7"/>
  <c r="C29" i="7"/>
  <c r="D26" i="7"/>
  <c r="D25" i="7"/>
  <c r="D23" i="7"/>
  <c r="D33" i="7"/>
  <c r="D32" i="7"/>
  <c r="D24" i="7"/>
  <c r="D31" i="7"/>
  <c r="D30" i="7"/>
  <c r="D29" i="7"/>
  <c r="D28" i="7"/>
  <c r="D27" i="7"/>
</calcChain>
</file>

<file path=xl/sharedStrings.xml><?xml version="1.0" encoding="utf-8"?>
<sst xmlns="http://schemas.openxmlformats.org/spreadsheetml/2006/main" count="155" uniqueCount="90">
  <si>
    <t>It is a work in progress and being released early to allow use. Please notify david.thickett@english-heritage.org.uk of any issues or suggested improvements.</t>
  </si>
  <si>
    <t>I am particularly interested if anyone will share data to improve this spreadsheets accuracy</t>
  </si>
  <si>
    <t>further details about the underlying data will be added in the near future</t>
  </si>
  <si>
    <t>enter the time period for the assessment (years)</t>
  </si>
  <si>
    <t>It is important to consider this very carefully, it can effect the results dramatically.</t>
  </si>
  <si>
    <t>coming soon</t>
  </si>
  <si>
    <t>enter cleaning criteria</t>
  </si>
  <si>
    <t>calculated cleaning frequency (years)</t>
  </si>
  <si>
    <t>use this tab to input showcase data, leave blank is showcases are not being assessed</t>
  </si>
  <si>
    <t>showcase air exchange rate (per day)</t>
  </si>
  <si>
    <t>only values less than 3/day allowed</t>
  </si>
  <si>
    <t>this can be measured with carbon dioxide tracer gas method, or other methods. Alternatively it can be estimated for a new build. Pressure difference method will not work for these calculations</t>
  </si>
  <si>
    <t>showcase volume (m3)</t>
  </si>
  <si>
    <t>this should be the volume including any compartment contected to the display volume (facilities/silica gel trays, potentially lighting compartments</t>
  </si>
  <si>
    <t>mass steel (m3)</t>
  </si>
  <si>
    <t>mass glass - 11.4mm laminated (m2)</t>
  </si>
  <si>
    <t>mass MDF (m3)</t>
  </si>
  <si>
    <t>electricity GGE (kg CO2eq per kWh)</t>
  </si>
  <si>
    <t>protection afforded by</t>
  </si>
  <si>
    <t>embedded carbon</t>
  </si>
  <si>
    <t xml:space="preserve">filter </t>
  </si>
  <si>
    <t>filter changes</t>
  </si>
  <si>
    <t>electricity useage</t>
  </si>
  <si>
    <t xml:space="preserve">showcase </t>
  </si>
  <si>
    <t>proportional to AER</t>
  </si>
  <si>
    <t>from mass steel, glass MDF</t>
  </si>
  <si>
    <t>1 cubic meter of steel</t>
  </si>
  <si>
    <t>CO2 eq kg/m3</t>
  </si>
  <si>
    <t>1 square meter of 11.5mm laminated glass</t>
  </si>
  <si>
    <t>CO2 eq kg/m2</t>
  </si>
  <si>
    <t>period</t>
  </si>
  <si>
    <t>years</t>
  </si>
  <si>
    <t>number of cleans in period</t>
  </si>
  <si>
    <t>embedded and used electricity, GGE kg CO2eq</t>
  </si>
  <si>
    <t>in room</t>
  </si>
  <si>
    <t>clean with Prelim</t>
  </si>
  <si>
    <t>in room plus air filter</t>
  </si>
  <si>
    <t>in room plus lacquer</t>
  </si>
  <si>
    <t>in room plus lacquer plus air filter</t>
  </si>
  <si>
    <t>in showcase</t>
  </si>
  <si>
    <t>in showcase plus dymax filter</t>
  </si>
  <si>
    <t>in showcase plus camfil filter</t>
  </si>
  <si>
    <t>in showcase plus lacquer</t>
  </si>
  <si>
    <t>in showcase plus dymax filter plus lacquer</t>
  </si>
  <si>
    <t>in showcase plus camfil filter plus lacquer</t>
  </si>
  <si>
    <t>the tarnish rate is determined from pollution measurements and RH and temperature measurements.</t>
  </si>
  <si>
    <t>the tarnish rate can also be measured using copper and potentiodynamic stripping or using Aircorr system with silver or Onguard 2/3/4000 copper results, which will be incorporated soon.</t>
  </si>
  <si>
    <t>month</t>
  </si>
  <si>
    <t>average RH</t>
  </si>
  <si>
    <t>average temperature</t>
  </si>
  <si>
    <t>%</t>
  </si>
  <si>
    <t>C</t>
  </si>
  <si>
    <t>ppb</t>
  </si>
  <si>
    <t>sulfure dioixde</t>
  </si>
  <si>
    <t>hydrogen sulfide</t>
  </si>
  <si>
    <t>hydrogen chloride</t>
  </si>
  <si>
    <t>nitrogen dioxide</t>
  </si>
  <si>
    <t>ozone</t>
  </si>
  <si>
    <t>annual tarnish thickness</t>
  </si>
  <si>
    <t>1 square meter fo MDF</t>
  </si>
  <si>
    <t>for case RHs below 40% can use low RH calculator spreadsheet on English Heritage website</t>
  </si>
  <si>
    <t>use Michalski spreadsheet, HERIe calculator or Weintrub and Tetreault equation to determine in case RH</t>
  </si>
  <si>
    <t>use pollution modeule on HERIe website to calculate monthly in case concentrations for nitrogne dioxide, ozone and sulfur dioxide.</t>
  </si>
  <si>
    <t>electrochemical reduction (per m2 copper)</t>
  </si>
  <si>
    <t>Prelim (per m2 copper)</t>
  </si>
  <si>
    <t>surface area of copper objects (m2)</t>
  </si>
  <si>
    <t>Index</t>
  </si>
  <si>
    <t>Abiotic depletion                        kg Sb eq</t>
  </si>
  <si>
    <t>Abiotic depletion (fossil fuels)   MJ</t>
  </si>
  <si>
    <t>Eutrophication                            kg PO4  eq</t>
  </si>
  <si>
    <t>Fresh water aquatic ecotoxicty   kg 1.4-DB eq</t>
  </si>
  <si>
    <t>Global warming                          kg CO2 eq</t>
  </si>
  <si>
    <t>Human toxicity                           kg 1.4-DB eq</t>
  </si>
  <si>
    <t>Marine aquatic ecotoxicity         kg 1.4-DB eq</t>
  </si>
  <si>
    <t>Ozone depletion                         kg CFC-11 eq</t>
  </si>
  <si>
    <t>Photochemical oxidation            kg C2H2 eq</t>
  </si>
  <si>
    <t>Terrestrial ecotoxicity                 kg 1.4-DB eq</t>
  </si>
  <si>
    <r>
      <t>Acidification                               kg SO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 xml:space="preserve"> eq</t>
    </r>
  </si>
  <si>
    <t>ratio</t>
  </si>
  <si>
    <t>Prelim</t>
  </si>
  <si>
    <t>electrochemical cleaning</t>
  </si>
  <si>
    <t>This spreadsheet is designed to estimate carbon footprints and other sustainability indices for maintaining copper collections</t>
  </si>
  <si>
    <t>research with 2 curators has determined this as a level at which they would ask for objects to be cleaned</t>
  </si>
  <si>
    <t>Electrochemical Reduction (per meter squared)</t>
  </si>
  <si>
    <t>Pre-lim (per meter squared)</t>
  </si>
  <si>
    <t xml:space="preserve">  clean with electrochemical reduction</t>
  </si>
  <si>
    <t>any cell left blank will count as zero</t>
  </si>
  <si>
    <t>if you do not have hydrogen chloride measurements, the impact is likely to be less than 2% error in calculations</t>
  </si>
  <si>
    <t>if you do not have hydrogen sulfide measurements, the impact is likely to be less than 6% error in calculations unless your site is near a canal, bog or volcanic area</t>
  </si>
  <si>
    <t>assume case temperature is same as room temperature.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</si>
</sst>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vertAlign val="subscript"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0" xfId="0" applyFill="1"/>
    <xf numFmtId="0" fontId="0" fillId="2" borderId="1" xfId="0" applyFill="1" applyBorder="1"/>
    <xf numFmtId="0" fontId="0" fillId="5" borderId="1" xfId="0" applyFill="1" applyBorder="1"/>
    <xf numFmtId="0" fontId="0" fillId="4" borderId="0" xfId="0" applyFill="1" applyAlignment="1">
      <alignment wrapText="1"/>
    </xf>
    <xf numFmtId="164" fontId="0" fillId="5" borderId="1" xfId="0" applyNumberFormat="1" applyFill="1" applyBorder="1"/>
    <xf numFmtId="0" fontId="4" fillId="4" borderId="0" xfId="0" applyFont="1" applyFill="1"/>
    <xf numFmtId="0" fontId="0" fillId="4" borderId="0" xfId="0" applyFill="1" applyBorder="1"/>
    <xf numFmtId="0" fontId="3" fillId="4" borderId="0" xfId="0" applyFont="1" applyFill="1" applyBorder="1" applyAlignment="1">
      <alignment horizontal="left" vertical="center" wrapText="1" readingOrder="1"/>
    </xf>
    <xf numFmtId="0" fontId="6" fillId="4" borderId="0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 applyAlignment="1">
      <alignment horizontal="center" vertical="center" wrapText="1" readingOrder="1"/>
    </xf>
    <xf numFmtId="0" fontId="2" fillId="4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/>
    <xf numFmtId="0" fontId="0" fillId="2" borderId="2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M29" sqref="M29"/>
    </sheetView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0</v>
      </c>
    </row>
    <row r="3" spans="1:1" x14ac:dyDescent="0.25">
      <c r="A3" t="s">
        <v>1</v>
      </c>
    </row>
    <row r="5" spans="1:1" x14ac:dyDescent="0.25">
      <c r="A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workbookViewId="0">
      <selection activeCell="O15" sqref="O15"/>
    </sheetView>
  </sheetViews>
  <sheetFormatPr defaultRowHeight="15" x14ac:dyDescent="0.25"/>
  <cols>
    <col min="2" max="2" width="11.42578125" customWidth="1"/>
    <col min="3" max="3" width="20.42578125" customWidth="1"/>
    <col min="4" max="4" width="17.42578125" customWidth="1"/>
    <col min="6" max="6" width="16.85546875" customWidth="1"/>
    <col min="7" max="7" width="19.42578125" customWidth="1"/>
    <col min="8" max="8" width="16.28515625" customWidth="1"/>
    <col min="11" max="11" width="54.140625" style="19" customWidth="1"/>
  </cols>
  <sheetData>
    <row r="1" spans="1:19" x14ac:dyDescent="0.25">
      <c r="A1" s="3" t="s">
        <v>3</v>
      </c>
      <c r="B1" s="3"/>
      <c r="C1" s="3"/>
      <c r="D1" s="3"/>
      <c r="E1" s="2">
        <v>15</v>
      </c>
      <c r="F1" s="3"/>
      <c r="G1" s="3"/>
      <c r="H1" s="3"/>
      <c r="I1" s="3"/>
      <c r="J1" s="3"/>
      <c r="K1" s="6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 t="s">
        <v>4</v>
      </c>
      <c r="B2" s="3"/>
      <c r="C2" s="3"/>
      <c r="D2" s="3"/>
      <c r="E2" s="3"/>
      <c r="F2" s="3"/>
      <c r="G2" s="3"/>
      <c r="H2" s="3"/>
      <c r="I2" s="3"/>
      <c r="J2" s="3"/>
      <c r="K2" s="6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 t="s">
        <v>65</v>
      </c>
      <c r="B3" s="3"/>
      <c r="C3" s="3"/>
      <c r="D3" s="2">
        <v>1</v>
      </c>
      <c r="E3" s="3"/>
      <c r="F3" s="3"/>
      <c r="G3" s="3"/>
      <c r="H3" s="3"/>
      <c r="I3" s="3"/>
      <c r="J3" s="3"/>
      <c r="K3" s="6"/>
      <c r="L3" s="3"/>
      <c r="M3" s="3"/>
      <c r="N3" s="3"/>
      <c r="O3" s="3"/>
      <c r="P3" s="3"/>
      <c r="Q3" s="3"/>
      <c r="R3" s="3"/>
      <c r="S3" s="3"/>
    </row>
    <row r="4" spans="1:19" x14ac:dyDescent="0.25">
      <c r="A4" s="3" t="s">
        <v>45</v>
      </c>
      <c r="B4" s="3"/>
      <c r="C4" s="3"/>
      <c r="D4" s="3"/>
      <c r="E4" s="3"/>
      <c r="F4" s="3"/>
      <c r="G4" s="3"/>
      <c r="H4" s="3"/>
      <c r="I4" s="3"/>
      <c r="J4" s="3"/>
      <c r="K4" s="6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 t="s">
        <v>46</v>
      </c>
      <c r="B5" s="3"/>
      <c r="C5" s="3"/>
      <c r="D5" s="3"/>
      <c r="E5" s="3"/>
      <c r="F5" s="3"/>
      <c r="G5" s="3"/>
      <c r="H5" s="3"/>
      <c r="I5" s="3"/>
      <c r="J5" s="3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 t="s">
        <v>47</v>
      </c>
      <c r="B6" s="3" t="s">
        <v>48</v>
      </c>
      <c r="C6" s="3" t="s">
        <v>49</v>
      </c>
      <c r="D6" s="3" t="s">
        <v>56</v>
      </c>
      <c r="E6" s="3" t="s">
        <v>57</v>
      </c>
      <c r="F6" s="3" t="s">
        <v>53</v>
      </c>
      <c r="G6" s="3" t="s">
        <v>54</v>
      </c>
      <c r="H6" s="3" t="s">
        <v>55</v>
      </c>
      <c r="I6" s="3"/>
      <c r="J6" s="3"/>
      <c r="K6" s="6"/>
      <c r="L6" s="3"/>
      <c r="M6" s="3"/>
      <c r="N6" s="3"/>
      <c r="O6" s="3"/>
      <c r="P6" s="3"/>
      <c r="Q6" s="3"/>
      <c r="R6" s="3"/>
      <c r="S6" s="3"/>
    </row>
    <row r="7" spans="1:19" x14ac:dyDescent="0.25">
      <c r="A7" s="3"/>
      <c r="B7" s="3" t="s">
        <v>50</v>
      </c>
      <c r="C7" s="3" t="s">
        <v>51</v>
      </c>
      <c r="D7" s="3" t="s">
        <v>52</v>
      </c>
      <c r="E7" s="3" t="s">
        <v>52</v>
      </c>
      <c r="F7" s="3" t="s">
        <v>52</v>
      </c>
      <c r="G7" s="3" t="s">
        <v>52</v>
      </c>
      <c r="H7" s="3" t="s">
        <v>52</v>
      </c>
      <c r="I7" s="3"/>
      <c r="J7" s="3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>
        <v>1</v>
      </c>
      <c r="B8" s="2">
        <v>50</v>
      </c>
      <c r="C8" s="2">
        <v>16</v>
      </c>
      <c r="D8" s="2">
        <v>31</v>
      </c>
      <c r="E8" s="2">
        <v>15</v>
      </c>
      <c r="F8" s="2">
        <v>2</v>
      </c>
      <c r="G8" s="2">
        <v>0.03</v>
      </c>
      <c r="H8" s="2">
        <v>1</v>
      </c>
      <c r="I8" s="4">
        <f>5.71*G8+0.35*D8+7.3*F8+2.09*H8+1.24*E8+0.17*B8+1*C8</f>
        <v>70.811300000000003</v>
      </c>
      <c r="J8" s="3"/>
      <c r="K8" s="6" t="s">
        <v>86</v>
      </c>
      <c r="L8" s="3"/>
      <c r="M8" s="3"/>
      <c r="N8" s="3"/>
      <c r="O8" s="3"/>
      <c r="P8" s="3"/>
      <c r="Q8" s="3"/>
      <c r="R8" s="3"/>
      <c r="S8" s="3"/>
    </row>
    <row r="9" spans="1:19" ht="30" x14ac:dyDescent="0.25">
      <c r="A9" s="3">
        <v>2</v>
      </c>
      <c r="B9" s="2"/>
      <c r="C9" s="2"/>
      <c r="D9" s="2"/>
      <c r="E9" s="2"/>
      <c r="F9" s="2"/>
      <c r="G9" s="2"/>
      <c r="H9" s="2"/>
      <c r="I9" s="4">
        <f t="shared" ref="I9:I19" si="0">5.71*G9+0.35*D9+7.3*F9+2.09*H9+1.24*E9+0.17*B9+1*C9</f>
        <v>0</v>
      </c>
      <c r="J9" s="3"/>
      <c r="K9" s="6" t="s">
        <v>87</v>
      </c>
      <c r="L9" s="3"/>
      <c r="M9" s="3"/>
      <c r="N9" s="3"/>
      <c r="O9" s="3"/>
      <c r="P9" s="3"/>
      <c r="Q9" s="3"/>
      <c r="R9" s="3"/>
      <c r="S9" s="3"/>
    </row>
    <row r="10" spans="1:19" ht="45" x14ac:dyDescent="0.25">
      <c r="A10" s="3">
        <v>3</v>
      </c>
      <c r="B10" s="2"/>
      <c r="C10" s="2"/>
      <c r="D10" s="2"/>
      <c r="E10" s="2"/>
      <c r="F10" s="2"/>
      <c r="G10" s="2"/>
      <c r="H10" s="2"/>
      <c r="I10" s="4">
        <f t="shared" si="0"/>
        <v>0</v>
      </c>
      <c r="J10" s="3"/>
      <c r="K10" s="6" t="s">
        <v>88</v>
      </c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3">
        <v>4</v>
      </c>
      <c r="B11" s="2"/>
      <c r="C11" s="2"/>
      <c r="D11" s="2"/>
      <c r="E11" s="2"/>
      <c r="F11" s="2"/>
      <c r="G11" s="2"/>
      <c r="H11" s="2"/>
      <c r="I11" s="4">
        <f t="shared" si="0"/>
        <v>0</v>
      </c>
      <c r="J11" s="3"/>
      <c r="K11" s="6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3">
        <v>5</v>
      </c>
      <c r="B12" s="2"/>
      <c r="C12" s="2"/>
      <c r="D12" s="2"/>
      <c r="E12" s="2"/>
      <c r="F12" s="2"/>
      <c r="G12" s="2"/>
      <c r="H12" s="2"/>
      <c r="I12" s="4">
        <f t="shared" si="0"/>
        <v>0</v>
      </c>
      <c r="J12" s="3"/>
      <c r="K12" s="6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3">
        <v>6</v>
      </c>
      <c r="B13" s="2"/>
      <c r="C13" s="2"/>
      <c r="D13" s="2"/>
      <c r="E13" s="2"/>
      <c r="F13" s="2"/>
      <c r="G13" s="2"/>
      <c r="H13" s="2"/>
      <c r="I13" s="4">
        <f t="shared" si="0"/>
        <v>0</v>
      </c>
      <c r="J13" s="3"/>
      <c r="K13" s="6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3">
        <v>7</v>
      </c>
      <c r="B14" s="2"/>
      <c r="C14" s="2"/>
      <c r="D14" s="2"/>
      <c r="E14" s="2"/>
      <c r="F14" s="2"/>
      <c r="G14" s="2"/>
      <c r="H14" s="2"/>
      <c r="I14" s="4">
        <f t="shared" si="0"/>
        <v>0</v>
      </c>
      <c r="J14" s="3"/>
      <c r="K14" s="6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3">
        <v>8</v>
      </c>
      <c r="B15" s="2"/>
      <c r="C15" s="2"/>
      <c r="D15" s="2"/>
      <c r="E15" s="2"/>
      <c r="F15" s="2"/>
      <c r="G15" s="2"/>
      <c r="H15" s="2"/>
      <c r="I15" s="4">
        <f t="shared" si="0"/>
        <v>0</v>
      </c>
      <c r="J15" s="3"/>
      <c r="K15" s="6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>
        <v>9</v>
      </c>
      <c r="B16" s="2"/>
      <c r="C16" s="2"/>
      <c r="D16" s="2"/>
      <c r="E16" s="2"/>
      <c r="F16" s="2"/>
      <c r="G16" s="2"/>
      <c r="H16" s="2"/>
      <c r="I16" s="4">
        <f t="shared" si="0"/>
        <v>0</v>
      </c>
      <c r="J16" s="3"/>
      <c r="K16" s="6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>
        <v>10</v>
      </c>
      <c r="B17" s="2"/>
      <c r="C17" s="2"/>
      <c r="D17" s="2"/>
      <c r="E17" s="2"/>
      <c r="F17" s="2"/>
      <c r="G17" s="2"/>
      <c r="H17" s="2"/>
      <c r="I17" s="4">
        <f t="shared" si="0"/>
        <v>0</v>
      </c>
      <c r="J17" s="3"/>
      <c r="K17" s="6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>
        <v>11</v>
      </c>
      <c r="B18" s="2"/>
      <c r="C18" s="2"/>
      <c r="D18" s="2"/>
      <c r="E18" s="2"/>
      <c r="F18" s="2"/>
      <c r="G18" s="2"/>
      <c r="H18" s="2"/>
      <c r="I18" s="4">
        <f t="shared" si="0"/>
        <v>0</v>
      </c>
      <c r="J18" s="3"/>
      <c r="K18" s="6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>
        <v>12</v>
      </c>
      <c r="B19" s="2"/>
      <c r="C19" s="2"/>
      <c r="D19" s="2"/>
      <c r="E19" s="2"/>
      <c r="F19" s="2"/>
      <c r="G19" s="2"/>
      <c r="H19" s="2"/>
      <c r="I19" s="4">
        <f t="shared" si="0"/>
        <v>0</v>
      </c>
      <c r="J19" s="3"/>
      <c r="K19" s="6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6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3" t="s">
        <v>58</v>
      </c>
      <c r="B21" s="3"/>
      <c r="C21" s="3"/>
      <c r="D21" s="3"/>
      <c r="E21" s="3"/>
      <c r="F21" s="3"/>
      <c r="G21" s="3"/>
      <c r="H21" s="3"/>
      <c r="I21" s="4">
        <f>SUM(I8:I19)</f>
        <v>70.811300000000003</v>
      </c>
      <c r="J21" s="3"/>
      <c r="K21" s="6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6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6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 t="s">
        <v>6</v>
      </c>
      <c r="B24" s="3"/>
      <c r="C24" s="3"/>
      <c r="D24" s="2">
        <v>470</v>
      </c>
      <c r="E24" s="3" t="s">
        <v>82</v>
      </c>
      <c r="F24" s="3"/>
      <c r="G24" s="3"/>
      <c r="H24" s="3"/>
      <c r="I24" s="3"/>
      <c r="J24" s="3"/>
      <c r="K24" s="6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 t="s">
        <v>7</v>
      </c>
      <c r="B25" s="3"/>
      <c r="C25" s="3"/>
      <c r="D25" s="4">
        <f>D24/(I21)</f>
        <v>6.6373587266439111</v>
      </c>
      <c r="E25" s="3"/>
      <c r="F25" s="3"/>
      <c r="G25" s="3"/>
      <c r="H25" s="3"/>
      <c r="I25" s="3"/>
      <c r="J25" s="3"/>
      <c r="K25" s="6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6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6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6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6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6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6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6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6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6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6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Q36" s="3"/>
      <c r="R36" s="3"/>
      <c r="S3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workbookViewId="0">
      <selection activeCell="A12" sqref="A12"/>
    </sheetView>
  </sheetViews>
  <sheetFormatPr defaultRowHeight="15" x14ac:dyDescent="0.25"/>
  <cols>
    <col min="6" max="6" width="34.140625" customWidth="1"/>
  </cols>
  <sheetData>
    <row r="1" spans="1:24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3" t="s">
        <v>9</v>
      </c>
      <c r="B3" s="3"/>
      <c r="C3" s="3"/>
      <c r="D3" s="3"/>
      <c r="E3" s="2">
        <v>3</v>
      </c>
      <c r="F3" s="3" t="s">
        <v>10</v>
      </c>
      <c r="G3" s="3" t="s">
        <v>11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3" t="s">
        <v>12</v>
      </c>
      <c r="B4" s="3"/>
      <c r="C4" s="3"/>
      <c r="D4" s="3"/>
      <c r="E4" s="2"/>
      <c r="F4" s="3" t="s">
        <v>13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3" t="s">
        <v>14</v>
      </c>
      <c r="B5" s="3"/>
      <c r="C5" s="3"/>
      <c r="D5" s="3"/>
      <c r="E5" s="2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3" t="s">
        <v>15</v>
      </c>
      <c r="B6" s="3"/>
      <c r="C6" s="3"/>
      <c r="D6" s="3"/>
      <c r="E6" s="2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3" t="s">
        <v>16</v>
      </c>
      <c r="B7" s="3"/>
      <c r="C7" s="3"/>
      <c r="D7" s="3"/>
      <c r="E7" s="2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3" t="s">
        <v>89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3" t="s">
        <v>61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3" t="s">
        <v>60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3" t="s">
        <v>62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67B2-497B-4C17-8A78-268AAA4FEB0D}">
  <dimension ref="A1:N25"/>
  <sheetViews>
    <sheetView workbookViewId="0">
      <selection activeCell="C25" sqref="C25"/>
    </sheetView>
  </sheetViews>
  <sheetFormatPr defaultRowHeight="15" x14ac:dyDescent="0.25"/>
  <cols>
    <col min="2" max="2" width="11.7109375" customWidth="1"/>
    <col min="3" max="3" width="20.42578125" customWidth="1"/>
    <col min="4" max="4" width="16.7109375" customWidth="1"/>
    <col min="5" max="5" width="10.28515625" customWidth="1"/>
    <col min="6" max="6" width="16.140625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" t="s">
        <v>47</v>
      </c>
      <c r="B3" s="3" t="s">
        <v>48</v>
      </c>
      <c r="C3" s="3" t="s">
        <v>49</v>
      </c>
      <c r="D3" s="3" t="s">
        <v>56</v>
      </c>
      <c r="E3" s="3" t="s">
        <v>57</v>
      </c>
      <c r="F3" s="3" t="s">
        <v>53</v>
      </c>
      <c r="G3" s="3" t="s">
        <v>54</v>
      </c>
      <c r="H3" s="3" t="s">
        <v>55</v>
      </c>
      <c r="I3" s="3"/>
      <c r="J3" s="3"/>
      <c r="K3" s="3"/>
      <c r="L3" s="3"/>
      <c r="M3" s="3"/>
      <c r="N3" s="3"/>
    </row>
    <row r="4" spans="1:14" x14ac:dyDescent="0.25">
      <c r="A4" s="3"/>
      <c r="B4" s="3" t="s">
        <v>50</v>
      </c>
      <c r="C4" s="3" t="s">
        <v>51</v>
      </c>
      <c r="D4" s="3" t="s">
        <v>52</v>
      </c>
      <c r="E4" s="3" t="s">
        <v>52</v>
      </c>
      <c r="F4" s="3" t="s">
        <v>52</v>
      </c>
      <c r="G4" s="3" t="s">
        <v>52</v>
      </c>
      <c r="H4" s="3" t="s">
        <v>52</v>
      </c>
      <c r="I4" s="3"/>
      <c r="J4" s="3"/>
      <c r="K4" s="3"/>
      <c r="L4" s="3"/>
      <c r="M4" s="3"/>
      <c r="N4" s="3"/>
    </row>
    <row r="5" spans="1:14" x14ac:dyDescent="0.25">
      <c r="A5" s="3">
        <v>1</v>
      </c>
      <c r="B5" s="2">
        <v>20</v>
      </c>
      <c r="C5" s="2">
        <v>20</v>
      </c>
      <c r="D5" s="2">
        <v>20</v>
      </c>
      <c r="E5" s="2">
        <v>12</v>
      </c>
      <c r="F5" s="2">
        <v>1</v>
      </c>
      <c r="G5" s="2"/>
      <c r="H5" s="2"/>
      <c r="I5" s="4">
        <f t="shared" ref="I5:I16" si="0">5.71*G5+0.35*D5+7.3*F5+2.09*H5+1.24*E5+0.17*B5+1*C5</f>
        <v>52.58</v>
      </c>
      <c r="J5" s="3"/>
      <c r="K5" s="3"/>
      <c r="L5" s="3"/>
      <c r="M5" s="3"/>
      <c r="N5" s="3"/>
    </row>
    <row r="6" spans="1:14" x14ac:dyDescent="0.25">
      <c r="A6" s="3">
        <v>2</v>
      </c>
      <c r="B6" s="2"/>
      <c r="C6" s="2"/>
      <c r="D6" s="2"/>
      <c r="E6" s="2"/>
      <c r="F6" s="2"/>
      <c r="G6" s="2"/>
      <c r="H6" s="2"/>
      <c r="I6" s="4">
        <f t="shared" si="0"/>
        <v>0</v>
      </c>
      <c r="J6" s="3"/>
      <c r="K6" s="3"/>
      <c r="L6" s="3"/>
      <c r="M6" s="3"/>
      <c r="N6" s="3"/>
    </row>
    <row r="7" spans="1:14" x14ac:dyDescent="0.25">
      <c r="A7" s="3">
        <v>3</v>
      </c>
      <c r="B7" s="2"/>
      <c r="C7" s="2"/>
      <c r="D7" s="2"/>
      <c r="E7" s="2"/>
      <c r="F7" s="2"/>
      <c r="G7" s="2"/>
      <c r="H7" s="2"/>
      <c r="I7" s="4">
        <f t="shared" si="0"/>
        <v>0</v>
      </c>
      <c r="J7" s="3"/>
      <c r="K7" s="3"/>
      <c r="L7" s="3"/>
      <c r="M7" s="3"/>
      <c r="N7" s="3"/>
    </row>
    <row r="8" spans="1:14" x14ac:dyDescent="0.25">
      <c r="A8" s="3">
        <v>4</v>
      </c>
      <c r="B8" s="2"/>
      <c r="C8" s="2"/>
      <c r="D8" s="2"/>
      <c r="E8" s="2"/>
      <c r="F8" s="2"/>
      <c r="G8" s="2"/>
      <c r="H8" s="2"/>
      <c r="I8" s="4">
        <f t="shared" si="0"/>
        <v>0</v>
      </c>
      <c r="J8" s="3"/>
      <c r="K8" s="3"/>
      <c r="L8" s="3"/>
      <c r="M8" s="3"/>
      <c r="N8" s="3"/>
    </row>
    <row r="9" spans="1:14" x14ac:dyDescent="0.25">
      <c r="A9" s="3">
        <v>5</v>
      </c>
      <c r="B9" s="2"/>
      <c r="C9" s="2"/>
      <c r="D9" s="2"/>
      <c r="E9" s="2"/>
      <c r="F9" s="2"/>
      <c r="G9" s="2"/>
      <c r="H9" s="2"/>
      <c r="I9" s="4">
        <f t="shared" si="0"/>
        <v>0</v>
      </c>
      <c r="J9" s="3"/>
      <c r="K9" s="3"/>
      <c r="L9" s="3"/>
      <c r="M9" s="3"/>
      <c r="N9" s="3"/>
    </row>
    <row r="10" spans="1:14" x14ac:dyDescent="0.25">
      <c r="A10" s="3">
        <v>6</v>
      </c>
      <c r="B10" s="2"/>
      <c r="C10" s="2"/>
      <c r="D10" s="2"/>
      <c r="E10" s="2"/>
      <c r="F10" s="2"/>
      <c r="G10" s="2"/>
      <c r="H10" s="2"/>
      <c r="I10" s="4">
        <f t="shared" si="0"/>
        <v>0</v>
      </c>
      <c r="J10" s="3"/>
      <c r="K10" s="3"/>
      <c r="L10" s="3"/>
      <c r="M10" s="3"/>
      <c r="N10" s="3"/>
    </row>
    <row r="11" spans="1:14" x14ac:dyDescent="0.25">
      <c r="A11" s="3">
        <v>7</v>
      </c>
      <c r="B11" s="2"/>
      <c r="C11" s="2"/>
      <c r="D11" s="2"/>
      <c r="E11" s="2"/>
      <c r="F11" s="2"/>
      <c r="G11" s="2"/>
      <c r="H11" s="2"/>
      <c r="I11" s="4">
        <f t="shared" si="0"/>
        <v>0</v>
      </c>
      <c r="J11" s="3"/>
      <c r="K11" s="3"/>
      <c r="L11" s="3"/>
      <c r="M11" s="3"/>
      <c r="N11" s="3"/>
    </row>
    <row r="12" spans="1:14" x14ac:dyDescent="0.25">
      <c r="A12" s="3">
        <v>8</v>
      </c>
      <c r="B12" s="2"/>
      <c r="C12" s="2"/>
      <c r="D12" s="2"/>
      <c r="E12" s="2"/>
      <c r="F12" s="2"/>
      <c r="G12" s="2"/>
      <c r="H12" s="2"/>
      <c r="I12" s="4">
        <f t="shared" si="0"/>
        <v>0</v>
      </c>
      <c r="J12" s="3"/>
      <c r="K12" s="3"/>
      <c r="L12" s="3"/>
      <c r="M12" s="3"/>
      <c r="N12" s="3"/>
    </row>
    <row r="13" spans="1:14" x14ac:dyDescent="0.25">
      <c r="A13" s="3">
        <v>9</v>
      </c>
      <c r="B13" s="2"/>
      <c r="C13" s="2"/>
      <c r="D13" s="2"/>
      <c r="E13" s="2"/>
      <c r="F13" s="2"/>
      <c r="G13" s="2"/>
      <c r="H13" s="2"/>
      <c r="I13" s="4">
        <f t="shared" si="0"/>
        <v>0</v>
      </c>
      <c r="J13" s="3"/>
      <c r="K13" s="3"/>
      <c r="L13" s="3"/>
      <c r="M13" s="3"/>
      <c r="N13" s="3"/>
    </row>
    <row r="14" spans="1:14" x14ac:dyDescent="0.25">
      <c r="A14" s="3">
        <v>10</v>
      </c>
      <c r="B14" s="2"/>
      <c r="C14" s="2"/>
      <c r="D14" s="2"/>
      <c r="E14" s="2"/>
      <c r="F14" s="2"/>
      <c r="G14" s="2"/>
      <c r="H14" s="2"/>
      <c r="I14" s="4">
        <f t="shared" si="0"/>
        <v>0</v>
      </c>
      <c r="J14" s="3"/>
      <c r="K14" s="3"/>
      <c r="L14" s="3"/>
      <c r="M14" s="3"/>
      <c r="N14" s="3"/>
    </row>
    <row r="15" spans="1:14" x14ac:dyDescent="0.25">
      <c r="A15" s="3">
        <v>11</v>
      </c>
      <c r="B15" s="2"/>
      <c r="C15" s="2"/>
      <c r="D15" s="2"/>
      <c r="E15" s="2"/>
      <c r="F15" s="2"/>
      <c r="G15" s="2"/>
      <c r="H15" s="2"/>
      <c r="I15" s="4">
        <f t="shared" si="0"/>
        <v>0</v>
      </c>
      <c r="J15" s="3"/>
      <c r="K15" s="3"/>
      <c r="L15" s="3"/>
      <c r="M15" s="3"/>
      <c r="N15" s="3"/>
    </row>
    <row r="16" spans="1:14" x14ac:dyDescent="0.25">
      <c r="A16" s="3">
        <v>12</v>
      </c>
      <c r="B16" s="2"/>
      <c r="C16" s="2"/>
      <c r="D16" s="2"/>
      <c r="E16" s="2"/>
      <c r="F16" s="2"/>
      <c r="G16" s="2"/>
      <c r="H16" s="2"/>
      <c r="I16" s="4">
        <f t="shared" si="0"/>
        <v>0</v>
      </c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 t="s">
        <v>58</v>
      </c>
      <c r="B18" s="3"/>
      <c r="C18" s="3"/>
      <c r="D18" s="3"/>
      <c r="E18" s="3"/>
      <c r="F18" s="3"/>
      <c r="G18" s="3"/>
      <c r="H18" s="3"/>
      <c r="I18" s="4">
        <f>SUM(I5:I16)</f>
        <v>52.58</v>
      </c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2">
        <v>470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4">
        <f>C24/(I18)</f>
        <v>8.93875998478509</v>
      </c>
      <c r="D2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7" workbookViewId="0">
      <selection activeCell="I19" sqref="I19"/>
    </sheetView>
  </sheetViews>
  <sheetFormatPr defaultRowHeight="15" x14ac:dyDescent="0.25"/>
  <cols>
    <col min="1" max="1" width="45.28515625" customWidth="1"/>
    <col min="2" max="2" width="28" customWidth="1"/>
    <col min="3" max="3" width="18.140625" customWidth="1"/>
    <col min="5" max="5" width="16.140625" customWidth="1"/>
    <col min="6" max="6" width="18.14062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3" t="s">
        <v>17</v>
      </c>
      <c r="B2" s="2">
        <v>2.21</v>
      </c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23</v>
      </c>
      <c r="B6" s="9" t="s">
        <v>24</v>
      </c>
      <c r="C6" s="9" t="s">
        <v>25</v>
      </c>
      <c r="D6" s="9"/>
      <c r="E6" s="9"/>
      <c r="F6" s="9"/>
      <c r="G6" s="3"/>
      <c r="H6" s="3"/>
    </row>
    <row r="7" spans="1:8" x14ac:dyDescent="0.25">
      <c r="A7" s="3"/>
      <c r="B7" s="9"/>
      <c r="C7" s="9"/>
      <c r="D7" s="9"/>
      <c r="E7" s="9"/>
      <c r="F7" s="9"/>
      <c r="G7" s="3"/>
      <c r="H7" s="3"/>
    </row>
    <row r="8" spans="1:8" x14ac:dyDescent="0.25">
      <c r="A8" s="3"/>
      <c r="B8" s="9"/>
      <c r="C8" s="9"/>
      <c r="D8" s="9"/>
      <c r="E8" s="9"/>
      <c r="F8" s="9"/>
      <c r="G8" s="3"/>
      <c r="H8" s="3"/>
    </row>
    <row r="9" spans="1:8" x14ac:dyDescent="0.25">
      <c r="A9" s="3"/>
      <c r="B9" s="9"/>
      <c r="C9" s="9"/>
      <c r="D9" s="9"/>
      <c r="E9" s="9"/>
      <c r="F9" s="9"/>
      <c r="G9" s="3"/>
      <c r="H9" s="3"/>
    </row>
    <row r="10" spans="1:8" x14ac:dyDescent="0.25">
      <c r="A10" s="3"/>
      <c r="B10" s="9"/>
      <c r="C10" s="9"/>
      <c r="D10" s="9"/>
      <c r="E10" s="9"/>
      <c r="F10" s="9"/>
      <c r="G10" s="3"/>
      <c r="H10" s="3"/>
    </row>
    <row r="11" spans="1:8" x14ac:dyDescent="0.25">
      <c r="A11" s="3"/>
      <c r="B11" s="9"/>
      <c r="C11" s="9"/>
      <c r="D11" s="9"/>
      <c r="E11" s="9"/>
      <c r="F11" s="9"/>
      <c r="G11" s="3"/>
      <c r="H11" s="3"/>
    </row>
    <row r="12" spans="1:8" x14ac:dyDescent="0.25">
      <c r="A12" s="3" t="s">
        <v>26</v>
      </c>
      <c r="B12" s="3"/>
      <c r="C12" s="18">
        <v>29.1</v>
      </c>
      <c r="D12" s="3" t="s">
        <v>27</v>
      </c>
      <c r="E12" s="3"/>
      <c r="F12" s="3"/>
      <c r="G12" s="3"/>
      <c r="H12" s="3"/>
    </row>
    <row r="13" spans="1:8" x14ac:dyDescent="0.25">
      <c r="A13" s="3" t="s">
        <v>28</v>
      </c>
      <c r="B13" s="3"/>
      <c r="C13" s="4">
        <v>47.3</v>
      </c>
      <c r="D13" s="3" t="s">
        <v>29</v>
      </c>
      <c r="E13" s="3"/>
      <c r="F13" s="3"/>
      <c r="G13" s="3"/>
      <c r="H13" s="3"/>
    </row>
    <row r="14" spans="1:8" x14ac:dyDescent="0.25">
      <c r="A14" s="3" t="s">
        <v>59</v>
      </c>
      <c r="B14" s="3"/>
      <c r="C14" s="4">
        <v>4.7450000000000001</v>
      </c>
      <c r="D14" s="3" t="s">
        <v>27</v>
      </c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25">
      <c r="A16" s="3" t="s">
        <v>64</v>
      </c>
      <c r="B16" s="3"/>
      <c r="C16" s="4">
        <v>2.4889199999999998</v>
      </c>
      <c r="D16" s="3" t="s">
        <v>29</v>
      </c>
      <c r="E16" s="3"/>
      <c r="F16" s="3"/>
      <c r="G16" s="3"/>
      <c r="H16" s="3"/>
    </row>
    <row r="17" spans="1:8" x14ac:dyDescent="0.25">
      <c r="A17" s="3" t="s">
        <v>63</v>
      </c>
      <c r="B17" s="3"/>
      <c r="C17" s="4">
        <v>8.8919999999999999E-2</v>
      </c>
      <c r="D17" s="3" t="s">
        <v>29</v>
      </c>
      <c r="E17" s="3"/>
      <c r="F17" s="3"/>
      <c r="G17" s="3"/>
      <c r="H17" s="3"/>
    </row>
    <row r="18" spans="1:8" x14ac:dyDescent="0.25">
      <c r="A18" s="3"/>
      <c r="B18" s="3"/>
      <c r="C18" s="4"/>
      <c r="D18" s="3" t="s">
        <v>29</v>
      </c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9"/>
      <c r="B23" s="9"/>
      <c r="C23" s="9"/>
      <c r="D23" s="9"/>
      <c r="E23" s="9"/>
      <c r="F23" s="3"/>
      <c r="G23" s="3"/>
      <c r="H23" s="3"/>
    </row>
    <row r="24" spans="1:8" x14ac:dyDescent="0.25">
      <c r="A24" s="9"/>
      <c r="B24" s="9"/>
      <c r="C24" s="9"/>
      <c r="D24" s="9"/>
      <c r="E24" s="9"/>
      <c r="F24" s="3"/>
      <c r="G24" s="3"/>
      <c r="H24" s="3"/>
    </row>
    <row r="25" spans="1:8" ht="30" x14ac:dyDescent="0.25">
      <c r="A25" s="10" t="s">
        <v>66</v>
      </c>
      <c r="B25" s="11" t="s">
        <v>83</v>
      </c>
      <c r="C25" s="11" t="s">
        <v>84</v>
      </c>
      <c r="D25" s="11"/>
      <c r="E25" s="9"/>
      <c r="F25" s="3"/>
      <c r="G25" s="3"/>
      <c r="H25" s="3"/>
    </row>
    <row r="26" spans="1:8" x14ac:dyDescent="0.25">
      <c r="A26" s="14" t="s">
        <v>67</v>
      </c>
      <c r="B26" s="15"/>
      <c r="C26" s="15">
        <v>0</v>
      </c>
      <c r="D26" s="12"/>
      <c r="E26" s="9"/>
      <c r="F26" s="3"/>
      <c r="G26" s="3"/>
      <c r="H26" s="3"/>
    </row>
    <row r="27" spans="1:8" x14ac:dyDescent="0.25">
      <c r="A27" s="14" t="s">
        <v>68</v>
      </c>
      <c r="B27" s="15"/>
      <c r="C27" s="15">
        <v>3.4678</v>
      </c>
      <c r="D27" s="13"/>
      <c r="E27" s="9"/>
      <c r="F27" s="3"/>
      <c r="G27" s="3"/>
      <c r="H27" s="3"/>
    </row>
    <row r="28" spans="1:8" ht="18" x14ac:dyDescent="0.25">
      <c r="A28" s="14" t="s">
        <v>77</v>
      </c>
      <c r="B28" s="15">
        <v>3.9699999999999996E-3</v>
      </c>
      <c r="C28" s="15">
        <v>0.01</v>
      </c>
      <c r="D28" s="12"/>
      <c r="E28" s="9"/>
      <c r="F28" s="3"/>
      <c r="G28" s="3"/>
      <c r="H28" s="3"/>
    </row>
    <row r="29" spans="1:8" x14ac:dyDescent="0.25">
      <c r="A29" s="14" t="s">
        <v>69</v>
      </c>
      <c r="B29" s="15">
        <v>2.7E-4</v>
      </c>
      <c r="C29" s="15">
        <v>1.8E-3</v>
      </c>
      <c r="D29" s="12"/>
      <c r="E29" s="9"/>
      <c r="F29" s="3"/>
      <c r="G29" s="3"/>
      <c r="H29" s="3"/>
    </row>
    <row r="30" spans="1:8" x14ac:dyDescent="0.25">
      <c r="A30" s="14" t="s">
        <v>70</v>
      </c>
      <c r="B30" s="15"/>
      <c r="C30" s="15">
        <v>0</v>
      </c>
      <c r="D30" s="13"/>
      <c r="E30" s="9"/>
      <c r="F30" s="3"/>
      <c r="G30" s="3"/>
      <c r="H30" s="3"/>
    </row>
    <row r="31" spans="1:8" x14ac:dyDescent="0.25">
      <c r="A31" s="14" t="s">
        <v>71</v>
      </c>
      <c r="B31" s="15">
        <v>1.66473</v>
      </c>
      <c r="C31" s="15">
        <v>2.4889199999999998</v>
      </c>
      <c r="D31" s="12"/>
      <c r="E31" s="9"/>
      <c r="F31" s="3"/>
      <c r="G31" s="3"/>
      <c r="H31" s="3"/>
    </row>
    <row r="32" spans="1:8" x14ac:dyDescent="0.25">
      <c r="A32" s="14" t="s">
        <v>72</v>
      </c>
      <c r="B32" s="15"/>
      <c r="C32" s="15">
        <v>5.8000000000000003E-2</v>
      </c>
      <c r="D32" s="13"/>
      <c r="E32" s="9"/>
      <c r="F32" s="3"/>
      <c r="G32" s="3"/>
      <c r="H32" s="3"/>
    </row>
    <row r="33" spans="1:8" x14ac:dyDescent="0.25">
      <c r="A33" s="14" t="s">
        <v>73</v>
      </c>
      <c r="B33" s="16"/>
      <c r="C33" s="15">
        <v>0.17100000000000001</v>
      </c>
      <c r="D33" s="13"/>
      <c r="E33" s="9"/>
      <c r="F33" s="3"/>
      <c r="G33" s="3"/>
      <c r="H33" s="3"/>
    </row>
    <row r="34" spans="1:8" x14ac:dyDescent="0.25">
      <c r="A34" s="14" t="s">
        <v>74</v>
      </c>
      <c r="B34" s="15"/>
      <c r="C34" s="15">
        <v>0</v>
      </c>
      <c r="D34" s="12"/>
      <c r="E34" s="9"/>
      <c r="F34" s="3"/>
      <c r="G34" s="3"/>
      <c r="H34" s="3"/>
    </row>
    <row r="35" spans="1:8" x14ac:dyDescent="0.25">
      <c r="A35" s="14" t="s">
        <v>75</v>
      </c>
      <c r="B35" s="15">
        <v>1E-4</v>
      </c>
      <c r="C35" s="15">
        <v>1E-4</v>
      </c>
      <c r="D35" s="13"/>
      <c r="E35" s="9"/>
      <c r="F35" s="3"/>
      <c r="G35" s="3"/>
      <c r="H35" s="3"/>
    </row>
    <row r="36" spans="1:8" x14ac:dyDescent="0.25">
      <c r="A36" s="14" t="s">
        <v>76</v>
      </c>
      <c r="B36" s="15"/>
      <c r="C36" s="15">
        <v>0</v>
      </c>
      <c r="D36" s="13"/>
      <c r="E36" s="9"/>
      <c r="F36" s="3"/>
      <c r="G36" s="3"/>
      <c r="H36" s="3"/>
    </row>
    <row r="37" spans="1:8" x14ac:dyDescent="0.25">
      <c r="A37" s="8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"/>
  <sheetViews>
    <sheetView workbookViewId="0">
      <selection activeCell="G2" sqref="G2"/>
    </sheetView>
  </sheetViews>
  <sheetFormatPr defaultRowHeight="15" x14ac:dyDescent="0.25"/>
  <cols>
    <col min="1" max="1" width="41.140625" customWidth="1"/>
    <col min="2" max="2" width="16.42578125" customWidth="1"/>
    <col min="3" max="3" width="23.140625" customWidth="1"/>
    <col min="4" max="4" width="17.28515625" customWidth="1"/>
    <col min="5" max="5" width="6.85546875" customWidth="1"/>
    <col min="6" max="6" width="33.85546875" customWidth="1"/>
    <col min="7" max="7" width="6.42578125" customWidth="1"/>
    <col min="8" max="8" width="35.140625" customWidth="1"/>
  </cols>
  <sheetData>
    <row r="1" spans="1:18" x14ac:dyDescent="0.25">
      <c r="A1" s="3" t="s">
        <v>30</v>
      </c>
      <c r="B1" s="5">
        <f>'determine tarnish rate and AC'!E1</f>
        <v>15</v>
      </c>
      <c r="C1" s="3" t="s">
        <v>31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9.25" customHeight="1" x14ac:dyDescent="0.25">
      <c r="A2" s="3"/>
      <c r="B2" s="6" t="s">
        <v>32</v>
      </c>
      <c r="C2" s="6" t="s">
        <v>33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 t="s">
        <v>34</v>
      </c>
      <c r="B3" s="5">
        <f>B1/'determine tarnish rate and AC'!D25</f>
        <v>2.2599351063829789</v>
      </c>
      <c r="C3" s="7">
        <v>0</v>
      </c>
      <c r="D3" s="3" t="s">
        <v>35</v>
      </c>
      <c r="E3" s="7">
        <f>(INT($B3)+1)*'underlying data'!$C$16*'determine tarnish rate and AC'!$D$3</f>
        <v>7.466759999999999</v>
      </c>
      <c r="F3" s="3" t="s">
        <v>85</v>
      </c>
      <c r="G3" s="7">
        <f>(INT($B3)+1)*'underlying data'!$C$17*'determine tarnish rate and AC'!$D$3</f>
        <v>0.26676</v>
      </c>
      <c r="H3" s="3"/>
      <c r="I3" s="7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 t="s">
        <v>36</v>
      </c>
      <c r="B4" s="5" t="s">
        <v>5</v>
      </c>
      <c r="C4" s="7"/>
      <c r="D4" s="3" t="s">
        <v>35</v>
      </c>
      <c r="E4" s="7"/>
      <c r="F4" s="3"/>
      <c r="G4" s="7"/>
      <c r="H4" s="3"/>
      <c r="I4" s="7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 t="s">
        <v>37</v>
      </c>
      <c r="B5" s="5" t="s">
        <v>5</v>
      </c>
      <c r="C5" s="7"/>
      <c r="D5" s="3" t="s">
        <v>35</v>
      </c>
      <c r="E5" s="7"/>
      <c r="F5" s="3"/>
      <c r="G5" s="7"/>
      <c r="H5" s="3"/>
      <c r="I5" s="7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3" t="s">
        <v>38</v>
      </c>
      <c r="B6" s="5" t="s">
        <v>5</v>
      </c>
      <c r="C6" s="7"/>
      <c r="D6" s="3" t="s">
        <v>35</v>
      </c>
      <c r="E6" s="7"/>
      <c r="F6" s="3"/>
      <c r="G6" s="7"/>
      <c r="H6" s="3"/>
      <c r="I6" s="7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3" t="s">
        <v>39</v>
      </c>
      <c r="B7" s="5">
        <f>B1/'calculated environment'!C25</f>
        <v>1.6780851063829787</v>
      </c>
      <c r="C7" s="7">
        <f>('underlying data'!C12*'input showcase data'!E5)+('underlying data'!C13*'input showcase data'!E6)+('underlying data'!C14*'input showcase data'!E7)</f>
        <v>81.14500000000001</v>
      </c>
      <c r="D7" s="3" t="s">
        <v>35</v>
      </c>
      <c r="E7" s="7">
        <f>(INT($B7)+1)*'underlying data'!$C$16*'determine tarnish rate and AC'!$D$3</f>
        <v>4.9778399999999996</v>
      </c>
      <c r="F7" s="3" t="s">
        <v>85</v>
      </c>
      <c r="G7" s="7">
        <f>(INT($B7)+1)*'underlying data'!$C$17*'determine tarnish rate and AC'!$D$3</f>
        <v>0.17784</v>
      </c>
      <c r="H7" s="3"/>
      <c r="I7" s="7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3" t="s">
        <v>40</v>
      </c>
      <c r="B8" s="5" t="s">
        <v>5</v>
      </c>
      <c r="C8" s="7"/>
      <c r="D8" s="3" t="s">
        <v>35</v>
      </c>
      <c r="E8" s="7"/>
      <c r="F8" s="3"/>
      <c r="G8" s="7"/>
      <c r="H8" s="3"/>
      <c r="I8" s="7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3" t="s">
        <v>41</v>
      </c>
      <c r="B9" s="5" t="s">
        <v>5</v>
      </c>
      <c r="C9" s="7"/>
      <c r="D9" s="3" t="s">
        <v>35</v>
      </c>
      <c r="E9" s="7"/>
      <c r="F9" s="3"/>
      <c r="G9" s="7"/>
      <c r="H9" s="3"/>
      <c r="I9" s="7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3" t="s">
        <v>42</v>
      </c>
      <c r="B10" s="5" t="s">
        <v>5</v>
      </c>
      <c r="C10" s="7"/>
      <c r="D10" s="3" t="s">
        <v>35</v>
      </c>
      <c r="E10" s="7"/>
      <c r="F10" s="3"/>
      <c r="G10" s="7"/>
      <c r="H10" s="3"/>
      <c r="I10" s="7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3" t="s">
        <v>43</v>
      </c>
      <c r="B11" s="5" t="s">
        <v>5</v>
      </c>
      <c r="C11" s="5"/>
      <c r="D11" s="3" t="s">
        <v>35</v>
      </c>
      <c r="E11" s="7"/>
      <c r="F11" s="3"/>
      <c r="G11" s="7"/>
      <c r="H11" s="3"/>
      <c r="I11" s="7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3" t="s">
        <v>44</v>
      </c>
      <c r="B12" s="5" t="s">
        <v>5</v>
      </c>
      <c r="C12" s="5"/>
      <c r="D12" s="3" t="s">
        <v>35</v>
      </c>
      <c r="E12" s="7"/>
      <c r="F12" s="3"/>
      <c r="G12" s="7"/>
      <c r="H12" s="3"/>
      <c r="I12" s="7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5622-7A1E-491A-BBC7-51076971DCBE}">
  <dimension ref="A2:H74"/>
  <sheetViews>
    <sheetView tabSelected="1" workbookViewId="0">
      <selection activeCell="H15" sqref="H15"/>
    </sheetView>
  </sheetViews>
  <sheetFormatPr defaultRowHeight="15" x14ac:dyDescent="0.25"/>
  <cols>
    <col min="1" max="1" width="39.7109375" customWidth="1"/>
    <col min="2" max="2" width="12.5703125" customWidth="1"/>
    <col min="3" max="3" width="13" customWidth="1"/>
    <col min="4" max="4" width="12.28515625" customWidth="1"/>
  </cols>
  <sheetData>
    <row r="2" spans="1:8" x14ac:dyDescent="0.25">
      <c r="A2" s="3"/>
      <c r="B2" s="3" t="s">
        <v>78</v>
      </c>
      <c r="C2" s="3">
        <f>C4/'underlying data'!C31</f>
        <v>3</v>
      </c>
      <c r="D2" s="3">
        <f>D4/'underlying data'!B31</f>
        <v>0.16024220143807102</v>
      </c>
      <c r="E2" s="3"/>
      <c r="F2" s="3"/>
      <c r="G2" s="3"/>
      <c r="H2" s="3"/>
    </row>
    <row r="3" spans="1:8" x14ac:dyDescent="0.25">
      <c r="A3" s="3"/>
      <c r="B3" s="3"/>
      <c r="C3" s="3" t="s">
        <v>79</v>
      </c>
      <c r="D3" s="3" t="s">
        <v>80</v>
      </c>
      <c r="E3" s="3"/>
      <c r="F3" s="3"/>
      <c r="G3" s="3"/>
      <c r="H3" s="3"/>
    </row>
    <row r="4" spans="1:8" x14ac:dyDescent="0.25">
      <c r="A4" s="3"/>
      <c r="B4" s="3" t="s">
        <v>34</v>
      </c>
      <c r="C4" s="17">
        <f>outputs!$E$3</f>
        <v>7.466759999999999</v>
      </c>
      <c r="D4" s="17">
        <f>outputs!$G$3</f>
        <v>0.26676</v>
      </c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14" t="s">
        <v>67</v>
      </c>
      <c r="B6" s="3"/>
      <c r="C6" s="4">
        <f>C$2*'underlying data'!C26</f>
        <v>0</v>
      </c>
      <c r="D6" s="4">
        <f>D$2*'underlying data'!B26</f>
        <v>0</v>
      </c>
      <c r="E6" s="3"/>
      <c r="F6" s="3"/>
      <c r="G6" s="3"/>
      <c r="H6" s="3"/>
    </row>
    <row r="7" spans="1:8" x14ac:dyDescent="0.25">
      <c r="A7" s="14" t="s">
        <v>68</v>
      </c>
      <c r="B7" s="3"/>
      <c r="C7" s="4">
        <f>C$2*'underlying data'!C27</f>
        <v>10.4034</v>
      </c>
      <c r="D7" s="4">
        <f>D$2*'underlying data'!B27</f>
        <v>0</v>
      </c>
      <c r="E7" s="3"/>
      <c r="F7" s="3"/>
      <c r="G7" s="3"/>
      <c r="H7" s="3"/>
    </row>
    <row r="8" spans="1:8" ht="18" x14ac:dyDescent="0.25">
      <c r="A8" s="14" t="s">
        <v>77</v>
      </c>
      <c r="B8" s="3"/>
      <c r="C8" s="4">
        <f>C$2*'underlying data'!C28</f>
        <v>0.03</v>
      </c>
      <c r="D8" s="4">
        <f>D$2*'underlying data'!B28</f>
        <v>6.3616153970914185E-4</v>
      </c>
      <c r="E8" s="3"/>
      <c r="F8" s="3"/>
      <c r="G8" s="3"/>
      <c r="H8" s="3"/>
    </row>
    <row r="9" spans="1:8" x14ac:dyDescent="0.25">
      <c r="A9" s="14" t="s">
        <v>69</v>
      </c>
      <c r="B9" s="3"/>
      <c r="C9" s="4">
        <f>C$2*'underlying data'!C29</f>
        <v>5.4000000000000003E-3</v>
      </c>
      <c r="D9" s="4">
        <f>D$2*'underlying data'!B29</f>
        <v>4.3265394388279176E-5</v>
      </c>
      <c r="E9" s="3"/>
      <c r="F9" s="3"/>
      <c r="G9" s="3"/>
      <c r="H9" s="3"/>
    </row>
    <row r="10" spans="1:8" ht="30" x14ac:dyDescent="0.25">
      <c r="A10" s="14" t="s">
        <v>70</v>
      </c>
      <c r="B10" s="3"/>
      <c r="C10" s="4">
        <f>C$2*'underlying data'!C30</f>
        <v>0</v>
      </c>
      <c r="D10" s="4">
        <f>D$2*'underlying data'!B30</f>
        <v>0</v>
      </c>
      <c r="E10" s="3"/>
      <c r="F10" s="3"/>
      <c r="G10" s="3"/>
      <c r="H10" s="3"/>
    </row>
    <row r="11" spans="1:8" x14ac:dyDescent="0.25">
      <c r="A11" s="14" t="s">
        <v>71</v>
      </c>
      <c r="B11" s="3"/>
      <c r="C11" s="4">
        <f>C$2*'underlying data'!C31</f>
        <v>7.466759999999999</v>
      </c>
      <c r="D11" s="4">
        <f>D$2*'underlying data'!B31</f>
        <v>0.26676</v>
      </c>
      <c r="E11" s="3"/>
      <c r="F11" s="3"/>
      <c r="G11" s="3"/>
      <c r="H11" s="3"/>
    </row>
    <row r="12" spans="1:8" x14ac:dyDescent="0.25">
      <c r="A12" s="14" t="s">
        <v>72</v>
      </c>
      <c r="B12" s="3"/>
      <c r="C12" s="4">
        <f>C$2*'underlying data'!C32</f>
        <v>0.17400000000000002</v>
      </c>
      <c r="D12" s="4">
        <f>D$2*'underlying data'!B32</f>
        <v>0</v>
      </c>
      <c r="E12" s="3"/>
      <c r="F12" s="3"/>
      <c r="G12" s="3"/>
      <c r="H12" s="3"/>
    </row>
    <row r="13" spans="1:8" ht="30" x14ac:dyDescent="0.25">
      <c r="A13" s="14" t="s">
        <v>73</v>
      </c>
      <c r="B13" s="3"/>
      <c r="C13" s="4">
        <f>C$2*'underlying data'!C33</f>
        <v>0.51300000000000001</v>
      </c>
      <c r="D13" s="4">
        <f>D$2*'underlying data'!B33</f>
        <v>0</v>
      </c>
      <c r="E13" s="3"/>
      <c r="F13" s="3"/>
      <c r="G13" s="3"/>
      <c r="H13" s="3"/>
    </row>
    <row r="14" spans="1:8" x14ac:dyDescent="0.25">
      <c r="A14" s="14" t="s">
        <v>74</v>
      </c>
      <c r="B14" s="3"/>
      <c r="C14" s="4">
        <f>C$2*'underlying data'!C34</f>
        <v>0</v>
      </c>
      <c r="D14" s="4">
        <f>D$2*'underlying data'!B34</f>
        <v>0</v>
      </c>
      <c r="E14" s="3"/>
      <c r="F14" s="3"/>
      <c r="G14" s="3"/>
      <c r="H14" s="3"/>
    </row>
    <row r="15" spans="1:8" x14ac:dyDescent="0.25">
      <c r="A15" s="14" t="s">
        <v>75</v>
      </c>
      <c r="B15" s="3"/>
      <c r="C15" s="4">
        <f>C$2*'underlying data'!C35</f>
        <v>3.0000000000000003E-4</v>
      </c>
      <c r="D15" s="4">
        <f>D$2*'underlying data'!B35</f>
        <v>1.6024220143807102E-5</v>
      </c>
      <c r="E15" s="3"/>
      <c r="F15" s="3"/>
      <c r="G15" s="3"/>
      <c r="H15" s="3"/>
    </row>
    <row r="16" spans="1:8" x14ac:dyDescent="0.25">
      <c r="A16" s="14" t="s">
        <v>76</v>
      </c>
      <c r="B16" s="3"/>
      <c r="C16" s="4">
        <f>C$2*'underlying data'!C36</f>
        <v>0</v>
      </c>
      <c r="D16" s="4">
        <f>D$2*'underlying data'!B36</f>
        <v>0</v>
      </c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>
        <f>C22/'underlying data'!C31</f>
        <v>2</v>
      </c>
      <c r="D21" s="3">
        <f>D22/'underlying data'!B31</f>
        <v>0.10682813429204735</v>
      </c>
      <c r="E21" s="3"/>
      <c r="F21" s="3"/>
      <c r="G21" s="3"/>
      <c r="H21" s="3"/>
    </row>
    <row r="22" spans="1:8" x14ac:dyDescent="0.25">
      <c r="A22" s="3"/>
      <c r="B22" s="3" t="s">
        <v>39</v>
      </c>
      <c r="C22" s="3">
        <f>outputs!$E$7</f>
        <v>4.9778399999999996</v>
      </c>
      <c r="D22" s="3">
        <f>outputs!$G$7</f>
        <v>0.17784</v>
      </c>
      <c r="E22" s="3"/>
      <c r="F22" s="3"/>
      <c r="G22" s="3"/>
      <c r="H22" s="3"/>
    </row>
    <row r="23" spans="1:8" x14ac:dyDescent="0.25">
      <c r="A23" s="14" t="s">
        <v>67</v>
      </c>
      <c r="B23" s="3"/>
      <c r="C23" s="4">
        <f>C$21*'underlying data'!C26</f>
        <v>0</v>
      </c>
      <c r="D23" s="4">
        <f>D$21*'underlying data'!C26</f>
        <v>0</v>
      </c>
      <c r="E23" s="3"/>
      <c r="F23" s="3"/>
      <c r="G23" s="3"/>
      <c r="H23" s="3"/>
    </row>
    <row r="24" spans="1:8" x14ac:dyDescent="0.25">
      <c r="A24" s="14" t="s">
        <v>68</v>
      </c>
      <c r="B24" s="3"/>
      <c r="C24" s="4">
        <f>C$21*'underlying data'!C27</f>
        <v>6.9356</v>
      </c>
      <c r="D24" s="4">
        <f>D$21*'underlying data'!C27</f>
        <v>0.37045860409796177</v>
      </c>
      <c r="E24" s="3"/>
      <c r="F24" s="3"/>
      <c r="G24" s="3"/>
      <c r="H24" s="3"/>
    </row>
    <row r="25" spans="1:8" ht="18" x14ac:dyDescent="0.25">
      <c r="A25" s="14" t="s">
        <v>77</v>
      </c>
      <c r="B25" s="3"/>
      <c r="C25" s="4">
        <f>C$21*'underlying data'!C28</f>
        <v>0.02</v>
      </c>
      <c r="D25" s="4">
        <f>D$21*'underlying data'!C28</f>
        <v>1.0682813429204736E-3</v>
      </c>
      <c r="E25" s="3"/>
      <c r="F25" s="3"/>
      <c r="G25" s="3"/>
      <c r="H25" s="3"/>
    </row>
    <row r="26" spans="1:8" x14ac:dyDescent="0.25">
      <c r="A26" s="14" t="s">
        <v>69</v>
      </c>
      <c r="B26" s="3"/>
      <c r="C26" s="4">
        <f>C$21*'underlying data'!C29</f>
        <v>3.5999999999999999E-3</v>
      </c>
      <c r="D26" s="4">
        <f>D$21*'underlying data'!C29</f>
        <v>1.9229064172568522E-4</v>
      </c>
      <c r="E26" s="3"/>
      <c r="F26" s="3"/>
      <c r="G26" s="3"/>
      <c r="H26" s="3"/>
    </row>
    <row r="27" spans="1:8" ht="30" x14ac:dyDescent="0.25">
      <c r="A27" s="14" t="s">
        <v>70</v>
      </c>
      <c r="B27" s="3"/>
      <c r="C27" s="4">
        <f>C$21*'underlying data'!C30</f>
        <v>0</v>
      </c>
      <c r="D27" s="4">
        <f>D$21*'underlying data'!C30</f>
        <v>0</v>
      </c>
      <c r="E27" s="3"/>
      <c r="F27" s="3"/>
      <c r="G27" s="3"/>
      <c r="H27" s="3"/>
    </row>
    <row r="28" spans="1:8" x14ac:dyDescent="0.25">
      <c r="A28" s="14" t="s">
        <v>71</v>
      </c>
      <c r="B28" s="3"/>
      <c r="C28" s="4">
        <f>C$21*'underlying data'!C31</f>
        <v>4.9778399999999996</v>
      </c>
      <c r="D28" s="4">
        <f>D$21*'underlying data'!C31</f>
        <v>0.26588668000216248</v>
      </c>
      <c r="E28" s="3"/>
      <c r="F28" s="3"/>
      <c r="G28" s="3"/>
      <c r="H28" s="3"/>
    </row>
    <row r="29" spans="1:8" x14ac:dyDescent="0.25">
      <c r="A29" s="14" t="s">
        <v>72</v>
      </c>
      <c r="B29" s="3"/>
      <c r="C29" s="4">
        <f>C$21*'underlying data'!C32</f>
        <v>0.11600000000000001</v>
      </c>
      <c r="D29" s="4">
        <f>D$21*'underlying data'!C32</f>
        <v>6.1960317889387462E-3</v>
      </c>
      <c r="E29" s="3"/>
      <c r="F29" s="3"/>
      <c r="G29" s="3"/>
      <c r="H29" s="3"/>
    </row>
    <row r="30" spans="1:8" ht="30" x14ac:dyDescent="0.25">
      <c r="A30" s="14" t="s">
        <v>73</v>
      </c>
      <c r="B30" s="3"/>
      <c r="C30" s="4">
        <f>C$21*'underlying data'!C33</f>
        <v>0.34200000000000003</v>
      </c>
      <c r="D30" s="4">
        <f>D$21*'underlying data'!C33</f>
        <v>1.8267610963940098E-2</v>
      </c>
      <c r="E30" s="3"/>
      <c r="F30" s="3"/>
      <c r="G30" s="3"/>
      <c r="H30" s="3"/>
    </row>
    <row r="31" spans="1:8" x14ac:dyDescent="0.25">
      <c r="A31" s="14" t="s">
        <v>74</v>
      </c>
      <c r="B31" s="3"/>
      <c r="C31" s="4">
        <f>C$21*'underlying data'!C34</f>
        <v>0</v>
      </c>
      <c r="D31" s="4">
        <f>D$21*'underlying data'!C34</f>
        <v>0</v>
      </c>
      <c r="E31" s="3"/>
      <c r="F31" s="3"/>
      <c r="G31" s="3"/>
      <c r="H31" s="3"/>
    </row>
    <row r="32" spans="1:8" x14ac:dyDescent="0.25">
      <c r="A32" s="14" t="s">
        <v>75</v>
      </c>
      <c r="B32" s="3"/>
      <c r="C32" s="4">
        <f>C$21*'underlying data'!C35</f>
        <v>2.0000000000000001E-4</v>
      </c>
      <c r="D32" s="4">
        <f>D$21*'underlying data'!C35</f>
        <v>1.0682813429204736E-5</v>
      </c>
      <c r="E32" s="3"/>
      <c r="F32" s="3"/>
      <c r="G32" s="3"/>
      <c r="H32" s="3"/>
    </row>
    <row r="33" spans="1:8" x14ac:dyDescent="0.25">
      <c r="A33" s="14" t="s">
        <v>76</v>
      </c>
      <c r="B33" s="3"/>
      <c r="C33" s="4">
        <f>C$21*'underlying data'!C36</f>
        <v>0</v>
      </c>
      <c r="D33" s="4">
        <f>D$21*'underlying data'!C36</f>
        <v>0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determine tarnish rate and AC</vt:lpstr>
      <vt:lpstr>input showcase data</vt:lpstr>
      <vt:lpstr>calculated environment</vt:lpstr>
      <vt:lpstr>underlying data</vt:lpstr>
      <vt:lpstr>outputs</vt:lpstr>
      <vt:lpstr>other parameters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Thickett, David</cp:lastModifiedBy>
  <cp:revision/>
  <dcterms:created xsi:type="dcterms:W3CDTF">2023-09-03T13:47:41Z</dcterms:created>
  <dcterms:modified xsi:type="dcterms:W3CDTF">2024-09-17T10:35:53Z</dcterms:modified>
  <cp:category/>
  <cp:contentStatus/>
</cp:coreProperties>
</file>